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/>
  <c r="H45" i="1"/>
  <c r="G43" i="1"/>
  <c r="G44" i="1"/>
  <c r="G45" i="1"/>
  <c r="G46" i="1"/>
  <c r="G47" i="1"/>
  <c r="G48" i="1"/>
  <c r="G49" i="1"/>
  <c r="G42" i="1"/>
  <c r="F47" i="1"/>
  <c r="F48" i="1"/>
  <c r="F49" i="1"/>
  <c r="F46" i="1"/>
  <c r="F43" i="1"/>
  <c r="F44" i="1"/>
  <c r="F45" i="1"/>
  <c r="F42" i="1"/>
  <c r="E43" i="1"/>
  <c r="E44" i="1"/>
  <c r="E45" i="1"/>
  <c r="E46" i="1"/>
  <c r="E47" i="1"/>
  <c r="E48" i="1"/>
  <c r="E49" i="1"/>
  <c r="E42" i="1"/>
  <c r="F29" i="1" l="1"/>
  <c r="E29" i="1"/>
  <c r="B21" i="1"/>
  <c r="C21" i="1"/>
  <c r="D21" i="1"/>
  <c r="E21" i="1"/>
  <c r="C20" i="1"/>
  <c r="D20" i="1"/>
  <c r="E20" i="1"/>
  <c r="B20" i="1"/>
  <c r="E22" i="1"/>
  <c r="E23" i="1" s="1"/>
  <c r="D22" i="1"/>
  <c r="C22" i="1"/>
  <c r="C23" i="1" s="1"/>
  <c r="D23" i="1"/>
  <c r="B23" i="1"/>
  <c r="B22" i="1"/>
</calcChain>
</file>

<file path=xl/sharedStrings.xml><?xml version="1.0" encoding="utf-8"?>
<sst xmlns="http://schemas.openxmlformats.org/spreadsheetml/2006/main" count="41" uniqueCount="34">
  <si>
    <t>Number of spores at</t>
  </si>
  <si>
    <t>Time [min]</t>
  </si>
  <si>
    <t>T=85°C</t>
  </si>
  <si>
    <t>T=90°C</t>
  </si>
  <si>
    <t>T=110°C</t>
  </si>
  <si>
    <t>T=120°C</t>
  </si>
  <si>
    <t>-</t>
  </si>
  <si>
    <t>lnk=lnA+((-ΔE)/RT)⇔y=a+bx</t>
  </si>
  <si>
    <t>to get A and ΔE</t>
  </si>
  <si>
    <t>we need lnk and 1/RT</t>
  </si>
  <si>
    <t>to get lnk</t>
  </si>
  <si>
    <t xml:space="preserve">we need ∇/F_T </t>
  </si>
  <si>
    <t>lnk</t>
  </si>
  <si>
    <t>T/C</t>
  </si>
  <si>
    <t>T/K</t>
  </si>
  <si>
    <t>lnA=70.99</t>
  </si>
  <si>
    <t>1/RT (mol/J)</t>
  </si>
  <si>
    <t>K (min-1)</t>
  </si>
  <si>
    <t>calculated inside the solutions</t>
  </si>
  <si>
    <t>b</t>
  </si>
  <si>
    <t>ΔE</t>
  </si>
  <si>
    <t>1/T1</t>
  </si>
  <si>
    <t>1/T2</t>
  </si>
  <si>
    <t>lnk1</t>
  </si>
  <si>
    <t>lnk2</t>
  </si>
  <si>
    <r>
      <t>ΔE=224676 J/mol=</t>
    </r>
    <r>
      <rPr>
        <sz val="11"/>
        <color rgb="FFFF0000"/>
        <rFont val="等线"/>
        <family val="2"/>
        <scheme val="minor"/>
      </rPr>
      <t>224.676</t>
    </r>
    <r>
      <rPr>
        <sz val="11"/>
        <color theme="1"/>
        <rFont val="等线"/>
        <family val="2"/>
        <scheme val="minor"/>
      </rPr>
      <t xml:space="preserve"> KJ/mol</t>
    </r>
  </si>
  <si>
    <t>Temperature</t>
  </si>
  <si>
    <t>Time (min)</t>
  </si>
  <si>
    <t>k</t>
  </si>
  <si>
    <t>question 3</t>
    <phoneticPr fontId="3" type="noConversion"/>
  </si>
  <si>
    <t>time difference</t>
    <phoneticPr fontId="3" type="noConversion"/>
  </si>
  <si>
    <t>average k for this phase</t>
    <phoneticPr fontId="3" type="noConversion"/>
  </si>
  <si>
    <t>cooling phase</t>
    <phoneticPr fontId="3" type="noConversion"/>
  </si>
  <si>
    <t>heating phase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</si>
</sst>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"/>
    <numFmt numFmtId="177" formatCode="0.0000000000"/>
  </numFmts>
  <fonts count="4" x14ac:knownFonts="1"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color rgb="FF000000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1" fontId="0" fillId="0" borderId="0" xfId="0" applyNumberFormat="1"/>
    <xf numFmtId="11" fontId="1" fillId="0" borderId="0" xfId="0" applyNumberFormat="1" applyFont="1"/>
    <xf numFmtId="176" fontId="0" fillId="0" borderId="0" xfId="0" applyNumberFormat="1"/>
    <xf numFmtId="177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Feuil1!$B$21:$E$21</c:f>
              <c:numCache>
                <c:formatCode>General</c:formatCode>
                <c:ptCount val="4"/>
                <c:pt idx="0">
                  <c:v>3.3579389105284737E-4</c:v>
                </c:pt>
                <c:pt idx="1">
                  <c:v>3.3117054132060384E-4</c:v>
                </c:pt>
                <c:pt idx="2" formatCode="0.0000000">
                  <c:v>3.1388381072837608E-4</c:v>
                </c:pt>
                <c:pt idx="3">
                  <c:v>3.058999925742777E-4</c:v>
                </c:pt>
              </c:numCache>
            </c:numRef>
          </c:xVal>
          <c:yVal>
            <c:numRef>
              <c:f>Feuil1!$B$23:$E$23</c:f>
              <c:numCache>
                <c:formatCode>General</c:formatCode>
                <c:ptCount val="4"/>
                <c:pt idx="0">
                  <c:v>-4.4475919046486645</c:v>
                </c:pt>
                <c:pt idx="1">
                  <c:v>-3.4239437379760234</c:v>
                </c:pt>
                <c:pt idx="2">
                  <c:v>0.46705872252492125</c:v>
                </c:pt>
                <c:pt idx="3">
                  <c:v>2.2637482816133621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088-4C4B-B2F5-8F6A1126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4516792"/>
        <c:axId val="394517120"/>
      </c:scatterChart>
      <c:valAx>
        <c:axId val="394516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4517120"/>
        <c:crosses val="autoZero"/>
        <c:crossBetween val="midCat"/>
      </c:valAx>
      <c:valAx>
        <c:axId val="39451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4516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Feuil1!$D$40</c:f>
              <c:strCache>
                <c:ptCount val="1"/>
                <c:pt idx="0">
                  <c:v>k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Feuil1!$C$41:$C$49</c:f>
              <c:numCache>
                <c:formatCode>General</c:formatCode>
                <c:ptCount val="9"/>
                <c:pt idx="0">
                  <c:v>54</c:v>
                </c:pt>
                <c:pt idx="1">
                  <c:v>61</c:v>
                </c:pt>
                <c:pt idx="2">
                  <c:v>69</c:v>
                </c:pt>
                <c:pt idx="3">
                  <c:v>79</c:v>
                </c:pt>
                <c:pt idx="4">
                  <c:v>91</c:v>
                </c:pt>
                <c:pt idx="5">
                  <c:v>101</c:v>
                </c:pt>
                <c:pt idx="6">
                  <c:v>104</c:v>
                </c:pt>
                <c:pt idx="7">
                  <c:v>107</c:v>
                </c:pt>
                <c:pt idx="8">
                  <c:v>114</c:v>
                </c:pt>
              </c:numCache>
            </c:numRef>
          </c:xVal>
          <c:yVal>
            <c:numRef>
              <c:f>Feuil1!$D$41:$D$49</c:f>
              <c:numCache>
                <c:formatCode>General</c:formatCode>
                <c:ptCount val="9"/>
                <c:pt idx="0">
                  <c:v>1.43E-2</c:v>
                </c:pt>
                <c:pt idx="1">
                  <c:v>4.7699999999999999E-2</c:v>
                </c:pt>
                <c:pt idx="2">
                  <c:v>0.154</c:v>
                </c:pt>
                <c:pt idx="3">
                  <c:v>0.48299999999999998</c:v>
                </c:pt>
                <c:pt idx="4">
                  <c:v>1.47</c:v>
                </c:pt>
                <c:pt idx="5">
                  <c:v>1.47</c:v>
                </c:pt>
                <c:pt idx="6">
                  <c:v>0.48299999999999998</c:v>
                </c:pt>
                <c:pt idx="7">
                  <c:v>0.154</c:v>
                </c:pt>
                <c:pt idx="8">
                  <c:v>1.43E-2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1B-4985-B128-88C0BD7A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166688"/>
        <c:axId val="1468167104"/>
      </c:scatterChart>
      <c:valAx>
        <c:axId val="146816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68167104"/>
        <c:crosses val="autoZero"/>
        <c:crossBetween val="midCat"/>
      </c:valAx>
      <c:valAx>
        <c:axId val="146816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6816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</xdr:colOff>
      <xdr:row>3</xdr:row>
      <xdr:rowOff>19050</xdr:rowOff>
    </xdr:from>
    <xdr:to>
      <xdr:col>13</xdr:col>
      <xdr:colOff>395287</xdr:colOff>
      <xdr:row>17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625475</xdr:colOff>
      <xdr:row>36</xdr:row>
      <xdr:rowOff>139700</xdr:rowOff>
    </xdr:from>
    <xdr:to>
      <xdr:col>16</xdr:col>
      <xdr:colOff>307975</xdr:colOff>
      <xdr:row>52</xdr:row>
      <xdr:rowOff>6350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37" workbookViewId="0">
      <selection activeCell="B40" sqref="B40:I49"/>
    </sheetView>
  </sheetViews>
  <sheetFormatPr defaultColWidth="9.1640625" defaultRowHeight="14" x14ac:dyDescent="0.3"/>
  <cols>
    <col min="1" max="1" width="13.1640625" customWidth="1"/>
    <col min="2" max="3" width="9.1640625" customWidth="1"/>
    <col min="4" max="5" width="12.58203125" bestFit="1" customWidth="1"/>
    <col min="6" max="6" width="19.25" customWidth="1"/>
  </cols>
  <sheetData>
    <row r="1" spans="1:5" x14ac:dyDescent="0.3">
      <c r="B1" t="s">
        <v>0</v>
      </c>
    </row>
    <row r="2" spans="1:5" x14ac:dyDescent="0.3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" spans="1:5" x14ac:dyDescent="0.3">
      <c r="A3">
        <v>0</v>
      </c>
      <c r="B3" s="2">
        <v>2400000000</v>
      </c>
      <c r="C3" s="2">
        <v>2400000000</v>
      </c>
      <c r="D3" s="2">
        <v>2400000000</v>
      </c>
      <c r="E3" s="2">
        <v>2400000000</v>
      </c>
    </row>
    <row r="4" spans="1:5" x14ac:dyDescent="0.3">
      <c r="A4">
        <v>0.5</v>
      </c>
      <c r="B4" s="1">
        <v>2390000000</v>
      </c>
      <c r="C4" s="1">
        <v>2380000000</v>
      </c>
      <c r="D4" s="1">
        <v>1080000000</v>
      </c>
      <c r="E4" s="1">
        <v>20500000</v>
      </c>
    </row>
    <row r="5" spans="1:5" x14ac:dyDescent="0.3">
      <c r="A5">
        <v>1</v>
      </c>
      <c r="B5" s="1">
        <v>2370000000</v>
      </c>
      <c r="C5" s="1">
        <v>2300000000</v>
      </c>
      <c r="D5" s="1">
        <v>480000000</v>
      </c>
      <c r="E5" s="1">
        <v>175000</v>
      </c>
    </row>
    <row r="6" spans="1:5" x14ac:dyDescent="0.3">
      <c r="A6">
        <v>1.5</v>
      </c>
      <c r="B6" t="s">
        <v>6</v>
      </c>
      <c r="C6" s="1">
        <v>2290000000</v>
      </c>
      <c r="D6" s="1">
        <v>220000000</v>
      </c>
      <c r="E6" s="2">
        <v>1300</v>
      </c>
    </row>
    <row r="7" spans="1:5" x14ac:dyDescent="0.3">
      <c r="A7">
        <v>2</v>
      </c>
      <c r="B7" s="1">
        <v>2330000000</v>
      </c>
      <c r="C7" s="1">
        <v>2210000000</v>
      </c>
      <c r="D7" s="1">
        <v>98500000</v>
      </c>
      <c r="E7" t="s">
        <v>6</v>
      </c>
    </row>
    <row r="8" spans="1:5" x14ac:dyDescent="0.3">
      <c r="A8">
        <v>3</v>
      </c>
      <c r="B8" s="1">
        <v>2320000000</v>
      </c>
      <c r="C8" s="1">
        <v>2170000000</v>
      </c>
      <c r="D8" s="1">
        <v>20100000</v>
      </c>
      <c r="E8" t="s">
        <v>6</v>
      </c>
    </row>
    <row r="9" spans="1:5" x14ac:dyDescent="0.3">
      <c r="A9">
        <v>4</v>
      </c>
      <c r="B9" s="1">
        <v>2280000000</v>
      </c>
      <c r="C9" s="1">
        <v>2120000000</v>
      </c>
      <c r="D9" s="1">
        <v>4410000</v>
      </c>
      <c r="E9" t="s">
        <v>6</v>
      </c>
    </row>
    <row r="10" spans="1:5" x14ac:dyDescent="0.3">
      <c r="A10">
        <v>6</v>
      </c>
      <c r="B10" s="1">
        <v>2200000000</v>
      </c>
      <c r="C10" s="1">
        <v>1950000000</v>
      </c>
      <c r="D10" s="1">
        <v>162000</v>
      </c>
      <c r="E10" t="s">
        <v>6</v>
      </c>
    </row>
    <row r="11" spans="1:5" x14ac:dyDescent="0.3">
      <c r="A11">
        <v>8</v>
      </c>
      <c r="B11" s="1">
        <v>2190000000</v>
      </c>
      <c r="C11" s="1">
        <v>1870000000</v>
      </c>
      <c r="D11" s="2">
        <v>6880</v>
      </c>
      <c r="E11" t="s">
        <v>6</v>
      </c>
    </row>
    <row r="12" spans="1:5" x14ac:dyDescent="0.3">
      <c r="A12">
        <v>9</v>
      </c>
      <c r="B12" s="2">
        <v>2160000000</v>
      </c>
      <c r="C12" s="2">
        <v>1790000000</v>
      </c>
      <c r="D12" t="s">
        <v>6</v>
      </c>
      <c r="E12" t="s">
        <v>6</v>
      </c>
    </row>
    <row r="13" spans="1:5" x14ac:dyDescent="0.3">
      <c r="A13" s="6" t="s">
        <v>7</v>
      </c>
      <c r="B13" s="6"/>
      <c r="C13" s="6"/>
      <c r="D13" s="6"/>
      <c r="E13" s="6"/>
    </row>
    <row r="14" spans="1:5" x14ac:dyDescent="0.3">
      <c r="A14" s="6" t="s">
        <v>8</v>
      </c>
      <c r="B14" s="6"/>
      <c r="C14" s="6"/>
      <c r="D14" s="6"/>
      <c r="E14" s="6"/>
    </row>
    <row r="15" spans="1:5" x14ac:dyDescent="0.3">
      <c r="A15" s="6" t="s">
        <v>9</v>
      </c>
      <c r="B15" s="6"/>
      <c r="C15" s="6"/>
      <c r="D15" s="6"/>
      <c r="E15" s="6"/>
    </row>
    <row r="16" spans="1:5" x14ac:dyDescent="0.3">
      <c r="A16" s="6" t="s">
        <v>10</v>
      </c>
      <c r="B16" s="6"/>
      <c r="C16" s="6"/>
      <c r="D16" s="6"/>
      <c r="E16" s="6"/>
    </row>
    <row r="17" spans="1:12" x14ac:dyDescent="0.3">
      <c r="A17" s="6" t="s">
        <v>11</v>
      </c>
      <c r="B17" s="6"/>
      <c r="C17" s="6"/>
      <c r="D17" s="6"/>
      <c r="E17" s="6"/>
    </row>
    <row r="19" spans="1:12" x14ac:dyDescent="0.3">
      <c r="A19" t="s">
        <v>13</v>
      </c>
      <c r="B19">
        <v>85</v>
      </c>
      <c r="C19">
        <v>90</v>
      </c>
      <c r="D19">
        <v>110</v>
      </c>
      <c r="E19">
        <v>120</v>
      </c>
      <c r="H19" s="6" t="s">
        <v>15</v>
      </c>
      <c r="I19" s="6"/>
      <c r="J19" s="6"/>
      <c r="K19" s="6"/>
      <c r="L19" s="6"/>
    </row>
    <row r="20" spans="1:12" x14ac:dyDescent="0.3">
      <c r="A20" t="s">
        <v>14</v>
      </c>
      <c r="B20">
        <f>B19+273.15</f>
        <v>358.15</v>
      </c>
      <c r="C20">
        <f t="shared" ref="C20:E20" si="0">C19+273.15</f>
        <v>363.15</v>
      </c>
      <c r="D20">
        <f t="shared" si="0"/>
        <v>383.15</v>
      </c>
      <c r="E20">
        <f t="shared" si="0"/>
        <v>393.15</v>
      </c>
      <c r="H20" s="6" t="s">
        <v>25</v>
      </c>
      <c r="I20" s="6"/>
      <c r="J20" s="6"/>
      <c r="K20" s="6"/>
      <c r="L20" s="6"/>
    </row>
    <row r="21" spans="1:12" x14ac:dyDescent="0.3">
      <c r="A21" t="s">
        <v>16</v>
      </c>
      <c r="B21">
        <f>1/(8.315*B20)</f>
        <v>3.3579389105284737E-4</v>
      </c>
      <c r="C21">
        <f t="shared" ref="C21:E21" si="1">1/(8.315*C20)</f>
        <v>3.3117054132060384E-4</v>
      </c>
      <c r="D21" s="3">
        <f t="shared" si="1"/>
        <v>3.1388381072837608E-4</v>
      </c>
      <c r="E21">
        <f t="shared" si="1"/>
        <v>3.058999925742777E-4</v>
      </c>
      <c r="H21" s="6"/>
      <c r="I21" s="6"/>
      <c r="J21" s="6"/>
      <c r="K21" s="6"/>
      <c r="L21" s="6"/>
    </row>
    <row r="22" spans="1:12" x14ac:dyDescent="0.3">
      <c r="A22" t="s">
        <v>17</v>
      </c>
      <c r="B22">
        <f>LN(B3/B12)/(A12-A3)</f>
        <v>1.1706723961980706E-2</v>
      </c>
      <c r="C22" s="1">
        <f>LN(C3/C12)/(A12-A3)</f>
        <v>3.2583679722359579E-2</v>
      </c>
      <c r="D22" s="1">
        <f>LN(D3/D11)/(A11-A3)</f>
        <v>1.5952950804216153</v>
      </c>
      <c r="E22" s="1">
        <f>LN(E3/E6)/(A6-A3)</f>
        <v>9.6190766872337878</v>
      </c>
      <c r="H22" s="6"/>
      <c r="I22" s="6"/>
      <c r="J22" s="6"/>
      <c r="K22" s="6"/>
      <c r="L22" s="6"/>
    </row>
    <row r="23" spans="1:12" x14ac:dyDescent="0.3">
      <c r="A23" t="s">
        <v>12</v>
      </c>
      <c r="B23">
        <f>LN(B22)</f>
        <v>-4.4475919046486645</v>
      </c>
      <c r="C23">
        <f t="shared" ref="C23:E23" si="2">LN(C22)</f>
        <v>-3.4239437379760234</v>
      </c>
      <c r="D23">
        <f t="shared" si="2"/>
        <v>0.46705872252492125</v>
      </c>
      <c r="E23">
        <f t="shared" si="2"/>
        <v>2.2637482816133621</v>
      </c>
      <c r="H23" s="6"/>
      <c r="I23" s="6"/>
      <c r="J23" s="6"/>
      <c r="K23" s="6"/>
      <c r="L23" s="6"/>
    </row>
    <row r="25" spans="1:12" x14ac:dyDescent="0.3">
      <c r="A25" t="s">
        <v>18</v>
      </c>
      <c r="E25" s="4"/>
    </row>
    <row r="28" spans="1:12" x14ac:dyDescent="0.3">
      <c r="A28" t="s">
        <v>21</v>
      </c>
      <c r="B28" t="s">
        <v>22</v>
      </c>
      <c r="C28" t="s">
        <v>23</v>
      </c>
      <c r="D28" t="s">
        <v>24</v>
      </c>
      <c r="E28" t="s">
        <v>19</v>
      </c>
      <c r="F28" t="s">
        <v>20</v>
      </c>
    </row>
    <row r="29" spans="1:12" x14ac:dyDescent="0.3">
      <c r="A29">
        <v>2.6099999999999999E-3</v>
      </c>
      <c r="B29">
        <v>2.5439999999999998E-3</v>
      </c>
      <c r="C29">
        <v>0.46700000000000003</v>
      </c>
      <c r="D29">
        <v>2.2637</v>
      </c>
      <c r="E29">
        <f>(2.2637-0.467)/(0.002544-0.00261)</f>
        <v>-27222.727272727236</v>
      </c>
      <c r="F29" s="5">
        <f>E29*8.315/1000</f>
        <v>-226.35697727272694</v>
      </c>
    </row>
    <row r="38" spans="1:9" x14ac:dyDescent="0.3">
      <c r="A38" t="s">
        <v>29</v>
      </c>
    </row>
    <row r="39" spans="1:9" ht="14.5" thickBot="1" x14ac:dyDescent="0.35"/>
    <row r="40" spans="1:9" ht="35.5" thickTop="1" thickBot="1" x14ac:dyDescent="0.35">
      <c r="B40" s="16" t="s">
        <v>26</v>
      </c>
      <c r="C40" s="17" t="s">
        <v>27</v>
      </c>
      <c r="D40" s="18" t="s">
        <v>28</v>
      </c>
      <c r="E40" s="19" t="s">
        <v>30</v>
      </c>
      <c r="F40" s="19" t="s">
        <v>31</v>
      </c>
    </row>
    <row r="41" spans="1:9" x14ac:dyDescent="0.3">
      <c r="B41" s="7">
        <v>100</v>
      </c>
      <c r="C41" s="10">
        <v>54</v>
      </c>
      <c r="D41" s="13">
        <v>1.43E-2</v>
      </c>
    </row>
    <row r="42" spans="1:9" x14ac:dyDescent="0.3">
      <c r="B42" s="8">
        <v>105</v>
      </c>
      <c r="C42" s="11">
        <v>61</v>
      </c>
      <c r="D42" s="14">
        <v>4.7699999999999999E-2</v>
      </c>
      <c r="E42">
        <f>C42-C41</f>
        <v>7</v>
      </c>
      <c r="F42">
        <f>AVERAGE(D41:D42)</f>
        <v>3.1E-2</v>
      </c>
      <c r="G42" s="20">
        <f>E42*F42</f>
        <v>0.217</v>
      </c>
      <c r="I42" s="6" t="s">
        <v>33</v>
      </c>
    </row>
    <row r="43" spans="1:9" x14ac:dyDescent="0.3">
      <c r="B43" s="8">
        <v>110</v>
      </c>
      <c r="C43" s="11">
        <v>69</v>
      </c>
      <c r="D43" s="14">
        <v>0.154</v>
      </c>
      <c r="E43">
        <f t="shared" ref="E43:E49" si="3">C43-C42</f>
        <v>8</v>
      </c>
      <c r="F43">
        <f t="shared" ref="F43:F45" si="4">AVERAGE(D42:D43)</f>
        <v>0.10085</v>
      </c>
      <c r="G43" s="21">
        <f t="shared" ref="G43:G49" si="5">E43*F43</f>
        <v>0.80679999999999996</v>
      </c>
      <c r="I43" s="6"/>
    </row>
    <row r="44" spans="1:9" x14ac:dyDescent="0.3">
      <c r="B44" s="8">
        <v>115</v>
      </c>
      <c r="C44" s="11">
        <v>79</v>
      </c>
      <c r="D44" s="14">
        <v>0.48299999999999998</v>
      </c>
      <c r="E44">
        <f t="shared" si="3"/>
        <v>10</v>
      </c>
      <c r="F44">
        <f t="shared" si="4"/>
        <v>0.31850000000000001</v>
      </c>
      <c r="G44" s="21">
        <f t="shared" si="5"/>
        <v>3.1850000000000001</v>
      </c>
      <c r="I44" s="6"/>
    </row>
    <row r="45" spans="1:9" x14ac:dyDescent="0.3">
      <c r="B45" s="8">
        <v>120</v>
      </c>
      <c r="C45" s="11">
        <v>91</v>
      </c>
      <c r="D45" s="14">
        <v>1.47</v>
      </c>
      <c r="E45">
        <f t="shared" si="3"/>
        <v>12</v>
      </c>
      <c r="F45">
        <f t="shared" si="4"/>
        <v>0.97649999999999992</v>
      </c>
      <c r="G45" s="22">
        <f t="shared" si="5"/>
        <v>11.718</v>
      </c>
      <c r="H45">
        <f>G42+G43+G44+G45</f>
        <v>15.9268</v>
      </c>
      <c r="I45" s="6"/>
    </row>
    <row r="46" spans="1:9" ht="14.5" thickBot="1" x14ac:dyDescent="0.35">
      <c r="B46" s="8">
        <v>120</v>
      </c>
      <c r="C46" s="11">
        <v>101</v>
      </c>
      <c r="D46" s="14">
        <v>1.47</v>
      </c>
      <c r="E46">
        <f t="shared" si="3"/>
        <v>10</v>
      </c>
      <c r="F46">
        <f>AVERAGE(D45:D46)</f>
        <v>1.47</v>
      </c>
      <c r="G46">
        <f t="shared" si="5"/>
        <v>14.7</v>
      </c>
      <c r="H46">
        <f>G46</f>
        <v>14.7</v>
      </c>
    </row>
    <row r="47" spans="1:9" x14ac:dyDescent="0.3">
      <c r="B47" s="8">
        <v>115</v>
      </c>
      <c r="C47" s="11">
        <v>104</v>
      </c>
      <c r="D47" s="14">
        <v>0.48299999999999998</v>
      </c>
      <c r="E47">
        <f t="shared" si="3"/>
        <v>3</v>
      </c>
      <c r="F47">
        <f>AVERAGE(D46:D47)</f>
        <v>0.97649999999999992</v>
      </c>
      <c r="G47" s="23">
        <f t="shared" si="5"/>
        <v>2.9295</v>
      </c>
      <c r="H47">
        <f>G47+G48+G49</f>
        <v>4.4740500000000001</v>
      </c>
      <c r="I47" s="6" t="s">
        <v>32</v>
      </c>
    </row>
    <row r="48" spans="1:9" x14ac:dyDescent="0.3">
      <c r="B48" s="8">
        <v>110</v>
      </c>
      <c r="C48" s="11">
        <v>107</v>
      </c>
      <c r="D48" s="14">
        <v>0.154</v>
      </c>
      <c r="E48">
        <f t="shared" si="3"/>
        <v>3</v>
      </c>
      <c r="F48">
        <f t="shared" ref="F48:F49" si="6">AVERAGE(D47:D48)</f>
        <v>0.31850000000000001</v>
      </c>
      <c r="G48" s="24">
        <f t="shared" si="5"/>
        <v>0.95550000000000002</v>
      </c>
      <c r="I48" s="6"/>
    </row>
    <row r="49" spans="2:9" ht="14.5" thickBot="1" x14ac:dyDescent="0.35">
      <c r="B49" s="9">
        <v>100</v>
      </c>
      <c r="C49" s="12">
        <v>114</v>
      </c>
      <c r="D49" s="15">
        <v>1.43E-2</v>
      </c>
      <c r="E49">
        <f t="shared" si="3"/>
        <v>7</v>
      </c>
      <c r="F49">
        <f t="shared" si="6"/>
        <v>8.4150000000000003E-2</v>
      </c>
      <c r="G49" s="25">
        <f t="shared" si="5"/>
        <v>0.58905000000000007</v>
      </c>
      <c r="I49" s="6"/>
    </row>
    <row r="50" spans="2:9" ht="14.5" thickTop="1" x14ac:dyDescent="0.3"/>
  </sheetData>
  <mergeCells count="12">
    <mergeCell ref="I47:I49"/>
    <mergeCell ref="I42:I45"/>
    <mergeCell ref="A13:E13"/>
    <mergeCell ref="A14:E14"/>
    <mergeCell ref="A15:E15"/>
    <mergeCell ref="A16:E16"/>
    <mergeCell ref="A17:E17"/>
    <mergeCell ref="H19:L19"/>
    <mergeCell ref="H20:L20"/>
    <mergeCell ref="H21:L21"/>
    <mergeCell ref="H22:L22"/>
    <mergeCell ref="H23:L23"/>
  </mergeCells>
  <phoneticPr fontId="3" type="noConversion"/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2022-04-08T07:56:21Z</dcterms:modified>
</cp:coreProperties>
</file>